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2.4.21面试成绩汇总表按专业排名" sheetId="1" r:id="rId1"/>
  </sheets>
  <definedNames>
    <definedName name="_xlnm.Print_Titles" localSheetId="0">'2022.4.21面试成绩汇总表按专业排名'!$3:$3</definedName>
  </definedNames>
  <calcPr fullCalcOnLoad="1"/>
</workbook>
</file>

<file path=xl/sharedStrings.xml><?xml version="1.0" encoding="utf-8"?>
<sst xmlns="http://schemas.openxmlformats.org/spreadsheetml/2006/main" count="39" uniqueCount="23">
  <si>
    <t>鄂尔多斯市中心医院2022年面向社会公开招聘工作人员
“线上面试”面试成绩登记表</t>
  </si>
  <si>
    <t>面试序号</t>
  </si>
  <si>
    <t>岗位代码</t>
  </si>
  <si>
    <t>报考岗位</t>
  </si>
  <si>
    <t>拟招
聘数</t>
  </si>
  <si>
    <t>报名人数</t>
  </si>
  <si>
    <t>姓名</t>
  </si>
  <si>
    <t>面试分数</t>
  </si>
  <si>
    <t>排名</t>
  </si>
  <si>
    <t>备注</t>
  </si>
  <si>
    <t>普外科（高校毕业生岗位）</t>
  </si>
  <si>
    <t>缺考</t>
  </si>
  <si>
    <t>骨科（高校毕业生岗位）</t>
  </si>
  <si>
    <t>神经外科2（高校毕业生岗位）</t>
  </si>
  <si>
    <t>泌尿外科（高校毕业生岗位）</t>
  </si>
  <si>
    <t>心胸外科（高校毕业生岗位）</t>
  </si>
  <si>
    <t>口腔科（高校毕业生岗位）</t>
  </si>
  <si>
    <t>影像科/核医学科1</t>
  </si>
  <si>
    <t>影像科/核医学科2（高校毕业生岗位）</t>
  </si>
  <si>
    <t>超声科1</t>
  </si>
  <si>
    <t>分子实验室1</t>
  </si>
  <si>
    <t>录入员签字：</t>
  </si>
  <si>
    <t>主考官签字：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</si>
</sst>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7" fillId="8" borderId="0" applyNumberFormat="0" applyBorder="0" applyAlignment="0" applyProtection="0"/>
    <xf numFmtId="0" fontId="17" fillId="0" borderId="4" applyNumberFormat="0" applyFill="0" applyAlignment="0" applyProtection="0"/>
    <xf numFmtId="0" fontId="7" fillId="9" borderId="0" applyNumberFormat="0" applyBorder="0" applyAlignment="0" applyProtection="0"/>
    <xf numFmtId="0" fontId="11" fillId="10" borderId="5" applyNumberFormat="0" applyAlignment="0" applyProtection="0"/>
    <xf numFmtId="0" fontId="23" fillId="10" borderId="1" applyNumberFormat="0" applyAlignment="0" applyProtection="0"/>
    <xf numFmtId="0" fontId="9" fillId="11" borderId="6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8" fillId="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</cellStyleXfs>
  <cellXfs count="26"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M2" sqref="M2"/>
    </sheetView>
  </sheetViews>
  <sheetFormatPr defaultColWidth="8.125" defaultRowHeight="34.5" customHeight="1"/>
  <cols>
    <col min="1" max="1" width="7.25390625" style="3" customWidth="1"/>
    <col min="2" max="2" width="6.50390625" style="3" customWidth="1"/>
    <col min="3" max="3" width="13.125" style="3" customWidth="1"/>
    <col min="4" max="5" width="7.375" style="3" customWidth="1"/>
    <col min="6" max="6" width="11.00390625" style="3" customWidth="1"/>
    <col min="7" max="7" width="13.875" style="4" customWidth="1"/>
    <col min="8" max="8" width="10.25390625" style="3" customWidth="1"/>
    <col min="9" max="9" width="14.625" style="3" customWidth="1"/>
    <col min="10" max="28" width="7.875" style="3" customWidth="1"/>
    <col min="29" max="16384" width="8.125" style="3" customWidth="1"/>
  </cols>
  <sheetData>
    <row r="1" spans="1:9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31.5" customHeight="1">
      <c r="A2" s="6"/>
      <c r="B2" s="6"/>
      <c r="C2" s="6"/>
      <c r="D2" s="6"/>
      <c r="E2" s="6"/>
      <c r="F2" s="6"/>
      <c r="G2" s="6"/>
      <c r="H2" s="6"/>
    </row>
    <row r="3" spans="1:9" ht="43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</row>
    <row r="4" spans="1:9" s="1" customFormat="1" ht="33.75" customHeight="1">
      <c r="A4" s="9">
        <v>13</v>
      </c>
      <c r="B4" s="10" t="str">
        <f>"01"</f>
        <v>01</v>
      </c>
      <c r="C4" s="11" t="s">
        <v>10</v>
      </c>
      <c r="D4" s="12">
        <v>2</v>
      </c>
      <c r="E4" s="12">
        <v>18</v>
      </c>
      <c r="F4" s="13" t="str">
        <f>"王众"</f>
        <v>王众</v>
      </c>
      <c r="G4" s="14">
        <v>91</v>
      </c>
      <c r="H4" s="9">
        <v>1</v>
      </c>
      <c r="I4" s="9"/>
    </row>
    <row r="5" spans="1:9" s="1" customFormat="1" ht="33.75" customHeight="1">
      <c r="A5" s="9">
        <v>16</v>
      </c>
      <c r="B5" s="15"/>
      <c r="C5" s="16"/>
      <c r="D5" s="17"/>
      <c r="E5" s="17"/>
      <c r="F5" s="13" t="str">
        <f>"张硕"</f>
        <v>张硕</v>
      </c>
      <c r="G5" s="14">
        <v>90.33</v>
      </c>
      <c r="H5" s="9">
        <v>2</v>
      </c>
      <c r="I5" s="9"/>
    </row>
    <row r="6" spans="1:9" s="1" customFormat="1" ht="33.75" customHeight="1">
      <c r="A6" s="9">
        <v>17</v>
      </c>
      <c r="B6" s="15"/>
      <c r="C6" s="16"/>
      <c r="D6" s="17"/>
      <c r="E6" s="17"/>
      <c r="F6" s="13" t="str">
        <f>"张小冬"</f>
        <v>张小冬</v>
      </c>
      <c r="G6" s="14">
        <v>84.33</v>
      </c>
      <c r="H6" s="9">
        <v>3</v>
      </c>
      <c r="I6" s="9"/>
    </row>
    <row r="7" spans="1:9" s="1" customFormat="1" ht="33.75" customHeight="1">
      <c r="A7" s="9">
        <v>15</v>
      </c>
      <c r="B7" s="15"/>
      <c r="C7" s="16"/>
      <c r="D7" s="17"/>
      <c r="E7" s="17"/>
      <c r="F7" s="13" t="str">
        <f>"张瑞东"</f>
        <v>张瑞东</v>
      </c>
      <c r="G7" s="14">
        <v>82.33</v>
      </c>
      <c r="H7" s="9">
        <v>4</v>
      </c>
      <c r="I7" s="9"/>
    </row>
    <row r="8" spans="1:9" s="1" customFormat="1" ht="33.75" customHeight="1">
      <c r="A8" s="9">
        <v>6</v>
      </c>
      <c r="B8" s="15"/>
      <c r="C8" s="16"/>
      <c r="D8" s="17"/>
      <c r="E8" s="17"/>
      <c r="F8" s="13" t="str">
        <f>"高旭"</f>
        <v>高旭</v>
      </c>
      <c r="G8" s="14">
        <v>81.67</v>
      </c>
      <c r="H8" s="9">
        <v>5</v>
      </c>
      <c r="I8" s="9"/>
    </row>
    <row r="9" spans="1:9" s="1" customFormat="1" ht="33.75" customHeight="1">
      <c r="A9" s="9">
        <v>7</v>
      </c>
      <c r="B9" s="15"/>
      <c r="C9" s="16"/>
      <c r="D9" s="17"/>
      <c r="E9" s="17"/>
      <c r="F9" s="13" t="str">
        <f>"郭镇"</f>
        <v>郭镇</v>
      </c>
      <c r="G9" s="14">
        <v>80.83</v>
      </c>
      <c r="H9" s="9">
        <v>6</v>
      </c>
      <c r="I9" s="9"/>
    </row>
    <row r="10" spans="1:9" s="1" customFormat="1" ht="33.75" customHeight="1">
      <c r="A10" s="9">
        <v>2</v>
      </c>
      <c r="B10" s="15"/>
      <c r="C10" s="16"/>
      <c r="D10" s="17"/>
      <c r="E10" s="17"/>
      <c r="F10" s="13" t="str">
        <f>"白晓东"</f>
        <v>白晓东</v>
      </c>
      <c r="G10" s="14">
        <v>77.67</v>
      </c>
      <c r="H10" s="9">
        <v>7</v>
      </c>
      <c r="I10" s="9"/>
    </row>
    <row r="11" spans="1:9" s="1" customFormat="1" ht="33.75" customHeight="1">
      <c r="A11" s="9">
        <v>8</v>
      </c>
      <c r="B11" s="15"/>
      <c r="C11" s="16"/>
      <c r="D11" s="17"/>
      <c r="E11" s="17"/>
      <c r="F11" s="13" t="str">
        <f>"焦亚军"</f>
        <v>焦亚军</v>
      </c>
      <c r="G11" s="14">
        <v>77.5</v>
      </c>
      <c r="H11" s="9">
        <v>8</v>
      </c>
      <c r="I11" s="9"/>
    </row>
    <row r="12" spans="1:9" s="1" customFormat="1" ht="33.75" customHeight="1">
      <c r="A12" s="9">
        <v>9</v>
      </c>
      <c r="B12" s="15"/>
      <c r="C12" s="16"/>
      <c r="D12" s="17"/>
      <c r="E12" s="17"/>
      <c r="F12" s="13" t="str">
        <f>"李雪松"</f>
        <v>李雪松</v>
      </c>
      <c r="G12" s="14">
        <v>77.17</v>
      </c>
      <c r="H12" s="9">
        <v>9</v>
      </c>
      <c r="I12" s="9"/>
    </row>
    <row r="13" spans="1:9" s="1" customFormat="1" ht="33.75" customHeight="1">
      <c r="A13" s="9">
        <v>1</v>
      </c>
      <c r="B13" s="15"/>
      <c r="C13" s="16"/>
      <c r="D13" s="17"/>
      <c r="E13" s="17"/>
      <c r="F13" s="13" t="str">
        <f>"阿荣"</f>
        <v>阿荣</v>
      </c>
      <c r="G13" s="14">
        <v>75.67</v>
      </c>
      <c r="H13" s="9">
        <v>10</v>
      </c>
      <c r="I13" s="9"/>
    </row>
    <row r="14" spans="1:9" s="1" customFormat="1" ht="33.75" customHeight="1">
      <c r="A14" s="9">
        <v>11</v>
      </c>
      <c r="B14" s="15"/>
      <c r="C14" s="16"/>
      <c r="D14" s="17"/>
      <c r="E14" s="17"/>
      <c r="F14" s="13" t="str">
        <f>"任伊阳"</f>
        <v>任伊阳</v>
      </c>
      <c r="G14" s="14">
        <v>73</v>
      </c>
      <c r="H14" s="9">
        <v>11</v>
      </c>
      <c r="I14" s="9"/>
    </row>
    <row r="15" spans="1:9" s="1" customFormat="1" ht="33.75" customHeight="1">
      <c r="A15" s="9">
        <v>5</v>
      </c>
      <c r="B15" s="15"/>
      <c r="C15" s="16"/>
      <c r="D15" s="17"/>
      <c r="E15" s="17"/>
      <c r="F15" s="13" t="str">
        <f>"杜美玲"</f>
        <v>杜美玲</v>
      </c>
      <c r="G15" s="14">
        <v>72.5</v>
      </c>
      <c r="H15" s="9">
        <v>12</v>
      </c>
      <c r="I15" s="9"/>
    </row>
    <row r="16" spans="1:9" s="1" customFormat="1" ht="33.75" customHeight="1">
      <c r="A16" s="9">
        <v>12</v>
      </c>
      <c r="B16" s="15"/>
      <c r="C16" s="16"/>
      <c r="D16" s="17"/>
      <c r="E16" s="17"/>
      <c r="F16" s="13" t="str">
        <f>"王伟"</f>
        <v>王伟</v>
      </c>
      <c r="G16" s="14">
        <v>70.17</v>
      </c>
      <c r="H16" s="9">
        <v>13</v>
      </c>
      <c r="I16" s="9"/>
    </row>
    <row r="17" spans="1:9" s="1" customFormat="1" ht="33.75" customHeight="1">
      <c r="A17" s="9">
        <v>3</v>
      </c>
      <c r="B17" s="15"/>
      <c r="C17" s="16"/>
      <c r="D17" s="17"/>
      <c r="E17" s="17"/>
      <c r="F17" s="13" t="str">
        <f>"柴多建"</f>
        <v>柴多建</v>
      </c>
      <c r="G17" s="14">
        <v>0</v>
      </c>
      <c r="H17" s="9"/>
      <c r="I17" s="9" t="s">
        <v>11</v>
      </c>
    </row>
    <row r="18" spans="1:9" s="1" customFormat="1" ht="33.75" customHeight="1">
      <c r="A18" s="9">
        <v>4</v>
      </c>
      <c r="B18" s="15"/>
      <c r="C18" s="16"/>
      <c r="D18" s="17"/>
      <c r="E18" s="17"/>
      <c r="F18" s="13" t="str">
        <f>"陈旭"</f>
        <v>陈旭</v>
      </c>
      <c r="G18" s="14">
        <v>0</v>
      </c>
      <c r="H18" s="9"/>
      <c r="I18" s="9" t="s">
        <v>11</v>
      </c>
    </row>
    <row r="19" spans="1:9" s="1" customFormat="1" ht="33.75" customHeight="1">
      <c r="A19" s="9">
        <v>10</v>
      </c>
      <c r="B19" s="15"/>
      <c r="C19" s="16"/>
      <c r="D19" s="17"/>
      <c r="E19" s="17"/>
      <c r="F19" s="13" t="str">
        <f>"马强"</f>
        <v>马强</v>
      </c>
      <c r="G19" s="14">
        <v>0</v>
      </c>
      <c r="H19" s="9"/>
      <c r="I19" s="9" t="s">
        <v>11</v>
      </c>
    </row>
    <row r="20" spans="1:9" s="1" customFormat="1" ht="33.75" customHeight="1">
      <c r="A20" s="9">
        <v>14</v>
      </c>
      <c r="B20" s="15"/>
      <c r="C20" s="16"/>
      <c r="D20" s="17"/>
      <c r="E20" s="17"/>
      <c r="F20" s="13" t="str">
        <f>"张乾"</f>
        <v>张乾</v>
      </c>
      <c r="G20" s="14">
        <v>0</v>
      </c>
      <c r="H20" s="9"/>
      <c r="I20" s="9" t="s">
        <v>11</v>
      </c>
    </row>
    <row r="21" spans="1:9" s="1" customFormat="1" ht="33.75" customHeight="1">
      <c r="A21" s="9">
        <v>18</v>
      </c>
      <c r="B21" s="18"/>
      <c r="C21" s="19"/>
      <c r="D21" s="20"/>
      <c r="E21" s="20"/>
      <c r="F21" s="13" t="str">
        <f>"赵轶婷"</f>
        <v>赵轶婷</v>
      </c>
      <c r="G21" s="14">
        <v>0</v>
      </c>
      <c r="H21" s="9"/>
      <c r="I21" s="9" t="s">
        <v>11</v>
      </c>
    </row>
    <row r="22" spans="1:9" s="1" customFormat="1" ht="27" customHeight="1">
      <c r="A22" s="9">
        <v>44</v>
      </c>
      <c r="B22" s="10" t="str">
        <f>"02"</f>
        <v>02</v>
      </c>
      <c r="C22" s="11" t="s">
        <v>12</v>
      </c>
      <c r="D22" s="12">
        <v>3</v>
      </c>
      <c r="E22" s="12">
        <v>26</v>
      </c>
      <c r="F22" s="13" t="str">
        <f>"赵苛宇"</f>
        <v>赵苛宇</v>
      </c>
      <c r="G22" s="14">
        <v>89.83</v>
      </c>
      <c r="H22" s="9">
        <v>1</v>
      </c>
      <c r="I22" s="9"/>
    </row>
    <row r="23" spans="1:9" s="1" customFormat="1" ht="27" customHeight="1">
      <c r="A23" s="9">
        <v>21</v>
      </c>
      <c r="B23" s="15"/>
      <c r="C23" s="16"/>
      <c r="D23" s="17"/>
      <c r="E23" s="17"/>
      <c r="F23" s="13" t="str">
        <f>"郭贵宏"</f>
        <v>郭贵宏</v>
      </c>
      <c r="G23" s="14">
        <v>87.83</v>
      </c>
      <c r="H23" s="9">
        <v>2</v>
      </c>
      <c r="I23" s="9"/>
    </row>
    <row r="24" spans="1:9" s="1" customFormat="1" ht="27" customHeight="1">
      <c r="A24" s="9">
        <v>33</v>
      </c>
      <c r="B24" s="15"/>
      <c r="C24" s="16"/>
      <c r="D24" s="17"/>
      <c r="E24" s="17"/>
      <c r="F24" s="13" t="str">
        <f>"王天天"</f>
        <v>王天天</v>
      </c>
      <c r="G24" s="14">
        <v>87.33</v>
      </c>
      <c r="H24" s="9">
        <v>3</v>
      </c>
      <c r="I24" s="9"/>
    </row>
    <row r="25" spans="1:9" s="1" customFormat="1" ht="27" customHeight="1">
      <c r="A25" s="9">
        <v>29</v>
      </c>
      <c r="B25" s="15"/>
      <c r="C25" s="16"/>
      <c r="D25" s="17"/>
      <c r="E25" s="17"/>
      <c r="F25" s="13" t="str">
        <f>"李泽恒"</f>
        <v>李泽恒</v>
      </c>
      <c r="G25" s="14">
        <v>86.67</v>
      </c>
      <c r="H25" s="9">
        <v>4</v>
      </c>
      <c r="I25" s="9"/>
    </row>
    <row r="26" spans="1:9" s="1" customFormat="1" ht="27" customHeight="1">
      <c r="A26" s="9">
        <v>27</v>
      </c>
      <c r="B26" s="15"/>
      <c r="C26" s="16"/>
      <c r="D26" s="17"/>
      <c r="E26" s="17"/>
      <c r="F26" s="13" t="str">
        <f>"吉德民"</f>
        <v>吉德民</v>
      </c>
      <c r="G26" s="14">
        <v>86.5</v>
      </c>
      <c r="H26" s="9">
        <v>5</v>
      </c>
      <c r="I26" s="9"/>
    </row>
    <row r="27" spans="1:9" s="1" customFormat="1" ht="27" customHeight="1">
      <c r="A27" s="9">
        <v>26</v>
      </c>
      <c r="B27" s="15"/>
      <c r="C27" s="16"/>
      <c r="D27" s="17"/>
      <c r="E27" s="17"/>
      <c r="F27" s="13" t="str">
        <f>"贺斌"</f>
        <v>贺斌</v>
      </c>
      <c r="G27" s="14">
        <v>83.5</v>
      </c>
      <c r="H27" s="9">
        <v>6</v>
      </c>
      <c r="I27" s="9"/>
    </row>
    <row r="28" spans="1:9" s="1" customFormat="1" ht="27" customHeight="1">
      <c r="A28" s="9">
        <v>23</v>
      </c>
      <c r="B28" s="15"/>
      <c r="C28" s="16"/>
      <c r="D28" s="17"/>
      <c r="E28" s="17"/>
      <c r="F28" s="13" t="str">
        <f>"郭昱"</f>
        <v>郭昱</v>
      </c>
      <c r="G28" s="14">
        <v>82.5</v>
      </c>
      <c r="H28" s="9">
        <v>7</v>
      </c>
      <c r="I28" s="9"/>
    </row>
    <row r="29" spans="1:9" s="1" customFormat="1" ht="27" customHeight="1">
      <c r="A29" s="9">
        <v>36</v>
      </c>
      <c r="B29" s="15"/>
      <c r="C29" s="16"/>
      <c r="D29" s="17"/>
      <c r="E29" s="17"/>
      <c r="F29" s="13" t="str">
        <f>"徐帅"</f>
        <v>徐帅</v>
      </c>
      <c r="G29" s="14">
        <v>82.17</v>
      </c>
      <c r="H29" s="9">
        <v>8</v>
      </c>
      <c r="I29" s="9"/>
    </row>
    <row r="30" spans="1:9" s="1" customFormat="1" ht="27" customHeight="1">
      <c r="A30" s="9">
        <v>43</v>
      </c>
      <c r="B30" s="15"/>
      <c r="C30" s="16"/>
      <c r="D30" s="17"/>
      <c r="E30" s="17"/>
      <c r="F30" s="13" t="str">
        <f>"赵国中"</f>
        <v>赵国中</v>
      </c>
      <c r="G30" s="14">
        <v>82.17</v>
      </c>
      <c r="H30" s="9">
        <v>9</v>
      </c>
      <c r="I30" s="9"/>
    </row>
    <row r="31" spans="1:9" s="1" customFormat="1" ht="27" customHeight="1">
      <c r="A31" s="9">
        <v>39</v>
      </c>
      <c r="B31" s="15"/>
      <c r="C31" s="16"/>
      <c r="D31" s="17"/>
      <c r="E31" s="17"/>
      <c r="F31" s="13" t="str">
        <f>"张皓博"</f>
        <v>张皓博</v>
      </c>
      <c r="G31" s="14">
        <v>81.67</v>
      </c>
      <c r="H31" s="9">
        <v>10</v>
      </c>
      <c r="I31" s="9"/>
    </row>
    <row r="32" spans="1:9" s="1" customFormat="1" ht="27" customHeight="1">
      <c r="A32" s="9">
        <v>19</v>
      </c>
      <c r="B32" s="15"/>
      <c r="C32" s="16"/>
      <c r="D32" s="17"/>
      <c r="E32" s="17"/>
      <c r="F32" s="13" t="str">
        <f>"崔旭忠"</f>
        <v>崔旭忠</v>
      </c>
      <c r="G32" s="14">
        <v>81.17</v>
      </c>
      <c r="H32" s="9">
        <v>11</v>
      </c>
      <c r="I32" s="9"/>
    </row>
    <row r="33" spans="1:9" s="1" customFormat="1" ht="27" customHeight="1">
      <c r="A33" s="9">
        <v>35</v>
      </c>
      <c r="B33" s="15"/>
      <c r="C33" s="16"/>
      <c r="D33" s="17"/>
      <c r="E33" s="17"/>
      <c r="F33" s="13" t="str">
        <f>"王阳"</f>
        <v>王阳</v>
      </c>
      <c r="G33" s="14">
        <v>80.83</v>
      </c>
      <c r="H33" s="9">
        <v>12</v>
      </c>
      <c r="I33" s="9"/>
    </row>
    <row r="34" spans="1:9" s="1" customFormat="1" ht="27" customHeight="1">
      <c r="A34" s="9">
        <v>32</v>
      </c>
      <c r="B34" s="15"/>
      <c r="C34" s="16"/>
      <c r="D34" s="17"/>
      <c r="E34" s="17"/>
      <c r="F34" s="13" t="str">
        <f>"王博"</f>
        <v>王博</v>
      </c>
      <c r="G34" s="14">
        <v>79.83</v>
      </c>
      <c r="H34" s="9">
        <v>13</v>
      </c>
      <c r="I34" s="9"/>
    </row>
    <row r="35" spans="1:9" s="1" customFormat="1" ht="27" customHeight="1">
      <c r="A35" s="9">
        <v>34</v>
      </c>
      <c r="B35" s="15"/>
      <c r="C35" s="16"/>
      <c r="D35" s="17"/>
      <c r="E35" s="17"/>
      <c r="F35" s="13" t="str">
        <f>"王小磊"</f>
        <v>王小磊</v>
      </c>
      <c r="G35" s="14">
        <v>79.83</v>
      </c>
      <c r="H35" s="9">
        <v>14</v>
      </c>
      <c r="I35" s="9"/>
    </row>
    <row r="36" spans="1:9" s="1" customFormat="1" ht="27" customHeight="1">
      <c r="A36" s="9">
        <v>38</v>
      </c>
      <c r="B36" s="15"/>
      <c r="C36" s="16"/>
      <c r="D36" s="17"/>
      <c r="E36" s="17"/>
      <c r="F36" s="13" t="str">
        <f>"岳友"</f>
        <v>岳友</v>
      </c>
      <c r="G36" s="14">
        <v>79.67</v>
      </c>
      <c r="H36" s="9">
        <v>15</v>
      </c>
      <c r="I36" s="9"/>
    </row>
    <row r="37" spans="1:9" s="1" customFormat="1" ht="27" customHeight="1">
      <c r="A37" s="9">
        <v>20</v>
      </c>
      <c r="B37" s="15"/>
      <c r="C37" s="16"/>
      <c r="D37" s="17"/>
      <c r="E37" s="17"/>
      <c r="F37" s="13" t="str">
        <f>"高卿博"</f>
        <v>高卿博</v>
      </c>
      <c r="G37" s="14">
        <v>79.33</v>
      </c>
      <c r="H37" s="9">
        <v>16</v>
      </c>
      <c r="I37" s="9"/>
    </row>
    <row r="38" spans="1:9" s="1" customFormat="1" ht="27" customHeight="1">
      <c r="A38" s="9">
        <v>25</v>
      </c>
      <c r="B38" s="15"/>
      <c r="C38" s="16"/>
      <c r="D38" s="17"/>
      <c r="E38" s="17"/>
      <c r="F38" s="13" t="str">
        <f>"郝志敏"</f>
        <v>郝志敏</v>
      </c>
      <c r="G38" s="14">
        <v>79.17</v>
      </c>
      <c r="H38" s="9">
        <v>17</v>
      </c>
      <c r="I38" s="9"/>
    </row>
    <row r="39" spans="1:9" s="1" customFormat="1" ht="27" customHeight="1">
      <c r="A39" s="9">
        <v>42</v>
      </c>
      <c r="B39" s="15"/>
      <c r="C39" s="16"/>
      <c r="D39" s="17"/>
      <c r="E39" s="17"/>
      <c r="F39" s="13" t="str">
        <f>"张亚龙"</f>
        <v>张亚龙</v>
      </c>
      <c r="G39" s="14">
        <v>78.67</v>
      </c>
      <c r="H39" s="9">
        <v>18</v>
      </c>
      <c r="I39" s="9"/>
    </row>
    <row r="40" spans="1:9" s="1" customFormat="1" ht="27" customHeight="1">
      <c r="A40" s="9">
        <v>22</v>
      </c>
      <c r="B40" s="15"/>
      <c r="C40" s="16"/>
      <c r="D40" s="17"/>
      <c r="E40" s="17"/>
      <c r="F40" s="13" t="str">
        <f>"郭家幸"</f>
        <v>郭家幸</v>
      </c>
      <c r="G40" s="14">
        <v>78.33</v>
      </c>
      <c r="H40" s="9">
        <v>19</v>
      </c>
      <c r="I40" s="9"/>
    </row>
    <row r="41" spans="1:9" s="1" customFormat="1" ht="27" customHeight="1">
      <c r="A41" s="9">
        <v>28</v>
      </c>
      <c r="B41" s="15"/>
      <c r="C41" s="16"/>
      <c r="D41" s="17"/>
      <c r="E41" s="17"/>
      <c r="F41" s="13" t="str">
        <f>"李鹏飞"</f>
        <v>李鹏飞</v>
      </c>
      <c r="G41" s="14">
        <v>77.67</v>
      </c>
      <c r="H41" s="9">
        <v>20</v>
      </c>
      <c r="I41" s="9"/>
    </row>
    <row r="42" spans="1:9" s="1" customFormat="1" ht="27" customHeight="1">
      <c r="A42" s="9">
        <v>40</v>
      </c>
      <c r="B42" s="15"/>
      <c r="C42" s="16"/>
      <c r="D42" s="17"/>
      <c r="E42" s="17"/>
      <c r="F42" s="13" t="str">
        <f>"张煦坚"</f>
        <v>张煦坚</v>
      </c>
      <c r="G42" s="14">
        <v>75.83</v>
      </c>
      <c r="H42" s="9">
        <v>21</v>
      </c>
      <c r="I42" s="9"/>
    </row>
    <row r="43" spans="1:9" s="1" customFormat="1" ht="27" customHeight="1">
      <c r="A43" s="9">
        <v>41</v>
      </c>
      <c r="B43" s="15"/>
      <c r="C43" s="16"/>
      <c r="D43" s="17"/>
      <c r="E43" s="17"/>
      <c r="F43" s="13" t="str">
        <f>"张勋"</f>
        <v>张勋</v>
      </c>
      <c r="G43" s="14">
        <v>75.67</v>
      </c>
      <c r="H43" s="9">
        <v>22</v>
      </c>
      <c r="I43" s="9"/>
    </row>
    <row r="44" spans="1:9" s="1" customFormat="1" ht="27" customHeight="1">
      <c r="A44" s="9">
        <v>37</v>
      </c>
      <c r="B44" s="15"/>
      <c r="C44" s="16"/>
      <c r="D44" s="17"/>
      <c r="E44" s="17"/>
      <c r="F44" s="13" t="str">
        <f>"徐志浩"</f>
        <v>徐志浩</v>
      </c>
      <c r="G44" s="14">
        <v>74.5</v>
      </c>
      <c r="H44" s="9">
        <v>23</v>
      </c>
      <c r="I44" s="9"/>
    </row>
    <row r="45" spans="1:9" s="1" customFormat="1" ht="27" customHeight="1">
      <c r="A45" s="9">
        <v>24</v>
      </c>
      <c r="B45" s="15"/>
      <c r="C45" s="16"/>
      <c r="D45" s="17"/>
      <c r="E45" s="17"/>
      <c r="F45" s="13" t="str">
        <f>"郝海静"</f>
        <v>郝海静</v>
      </c>
      <c r="G45" s="14">
        <v>0</v>
      </c>
      <c r="H45" s="9"/>
      <c r="I45" s="9" t="s">
        <v>11</v>
      </c>
    </row>
    <row r="46" spans="1:9" s="1" customFormat="1" ht="27" customHeight="1">
      <c r="A46" s="9">
        <v>30</v>
      </c>
      <c r="B46" s="15"/>
      <c r="C46" s="16"/>
      <c r="D46" s="17"/>
      <c r="E46" s="17"/>
      <c r="F46" s="13" t="str">
        <f>"秦政"</f>
        <v>秦政</v>
      </c>
      <c r="G46" s="14">
        <v>0</v>
      </c>
      <c r="H46" s="9"/>
      <c r="I46" s="9" t="s">
        <v>11</v>
      </c>
    </row>
    <row r="47" spans="1:9" s="1" customFormat="1" ht="27" customHeight="1">
      <c r="A47" s="9">
        <v>31</v>
      </c>
      <c r="B47" s="18"/>
      <c r="C47" s="19"/>
      <c r="D47" s="20"/>
      <c r="E47" s="20"/>
      <c r="F47" s="13" t="str">
        <f>"孙洪岩"</f>
        <v>孙洪岩</v>
      </c>
      <c r="G47" s="14">
        <v>0</v>
      </c>
      <c r="H47" s="9"/>
      <c r="I47" s="9" t="s">
        <v>11</v>
      </c>
    </row>
    <row r="48" spans="1:9" s="1" customFormat="1" ht="33" customHeight="1">
      <c r="A48" s="9">
        <v>48</v>
      </c>
      <c r="B48" s="10" t="str">
        <f>"04"</f>
        <v>04</v>
      </c>
      <c r="C48" s="11" t="s">
        <v>13</v>
      </c>
      <c r="D48" s="12">
        <v>2</v>
      </c>
      <c r="E48" s="12">
        <v>4</v>
      </c>
      <c r="F48" s="13" t="str">
        <f>"张龙骥"</f>
        <v>张龙骥</v>
      </c>
      <c r="G48" s="14">
        <v>87</v>
      </c>
      <c r="H48" s="9">
        <v>1</v>
      </c>
      <c r="I48" s="9"/>
    </row>
    <row r="49" spans="1:9" s="1" customFormat="1" ht="33" customHeight="1">
      <c r="A49" s="9">
        <v>45</v>
      </c>
      <c r="B49" s="15"/>
      <c r="C49" s="21"/>
      <c r="D49" s="17"/>
      <c r="E49" s="17"/>
      <c r="F49" s="13" t="str">
        <f>"高鑫义"</f>
        <v>高鑫义</v>
      </c>
      <c r="G49" s="14">
        <v>84.83</v>
      </c>
      <c r="H49" s="9">
        <v>2</v>
      </c>
      <c r="I49" s="9"/>
    </row>
    <row r="50" spans="1:9" s="1" customFormat="1" ht="33" customHeight="1">
      <c r="A50" s="9">
        <v>47</v>
      </c>
      <c r="B50" s="15"/>
      <c r="C50" s="21"/>
      <c r="D50" s="17"/>
      <c r="E50" s="17"/>
      <c r="F50" s="13" t="str">
        <f>"叶小健"</f>
        <v>叶小健</v>
      </c>
      <c r="G50" s="14">
        <v>84.33</v>
      </c>
      <c r="H50" s="9">
        <v>3</v>
      </c>
      <c r="I50" s="9"/>
    </row>
    <row r="51" spans="1:9" s="1" customFormat="1" ht="33" customHeight="1">
      <c r="A51" s="9">
        <v>46</v>
      </c>
      <c r="B51" s="18"/>
      <c r="C51" s="22"/>
      <c r="D51" s="20"/>
      <c r="E51" s="20"/>
      <c r="F51" s="13" t="str">
        <f>"石刚"</f>
        <v>石刚</v>
      </c>
      <c r="G51" s="14">
        <v>0</v>
      </c>
      <c r="H51" s="9"/>
      <c r="I51" s="9" t="s">
        <v>11</v>
      </c>
    </row>
    <row r="52" spans="1:9" s="1" customFormat="1" ht="33" customHeight="1">
      <c r="A52" s="9">
        <v>51</v>
      </c>
      <c r="B52" s="10" t="str">
        <f>"05"</f>
        <v>05</v>
      </c>
      <c r="C52" s="11" t="s">
        <v>14</v>
      </c>
      <c r="D52" s="12">
        <v>1</v>
      </c>
      <c r="E52" s="12">
        <v>3</v>
      </c>
      <c r="F52" s="13" t="str">
        <f>"赵娜"</f>
        <v>赵娜</v>
      </c>
      <c r="G52" s="14">
        <v>79</v>
      </c>
      <c r="H52" s="9">
        <v>1</v>
      </c>
      <c r="I52" s="9"/>
    </row>
    <row r="53" spans="1:9" s="1" customFormat="1" ht="33" customHeight="1">
      <c r="A53" s="9">
        <v>49</v>
      </c>
      <c r="B53" s="15"/>
      <c r="C53" s="16"/>
      <c r="D53" s="17"/>
      <c r="E53" s="17"/>
      <c r="F53" s="13" t="str">
        <f>"宝诗琪"</f>
        <v>宝诗琪</v>
      </c>
      <c r="G53" s="14">
        <v>0</v>
      </c>
      <c r="H53" s="9"/>
      <c r="I53" s="9" t="s">
        <v>11</v>
      </c>
    </row>
    <row r="54" spans="1:9" s="1" customFormat="1" ht="33" customHeight="1">
      <c r="A54" s="9">
        <v>50</v>
      </c>
      <c r="B54" s="18"/>
      <c r="C54" s="19"/>
      <c r="D54" s="20"/>
      <c r="E54" s="20"/>
      <c r="F54" s="13" t="str">
        <f>"乔璐"</f>
        <v>乔璐</v>
      </c>
      <c r="G54" s="14">
        <v>0</v>
      </c>
      <c r="H54" s="9"/>
      <c r="I54" s="9" t="s">
        <v>11</v>
      </c>
    </row>
    <row r="55" spans="1:9" s="1" customFormat="1" ht="33" customHeight="1">
      <c r="A55" s="9">
        <v>52</v>
      </c>
      <c r="B55" s="10" t="str">
        <f>"06"</f>
        <v>06</v>
      </c>
      <c r="C55" s="11" t="s">
        <v>15</v>
      </c>
      <c r="D55" s="12">
        <v>1</v>
      </c>
      <c r="E55" s="12">
        <v>3</v>
      </c>
      <c r="F55" s="13" t="str">
        <f>"郭强"</f>
        <v>郭强</v>
      </c>
      <c r="G55" s="14">
        <v>86.17</v>
      </c>
      <c r="H55" s="9">
        <v>1</v>
      </c>
      <c r="I55" s="9"/>
    </row>
    <row r="56" spans="1:9" s="1" customFormat="1" ht="33" customHeight="1">
      <c r="A56" s="9">
        <v>53</v>
      </c>
      <c r="B56" s="15"/>
      <c r="C56" s="16"/>
      <c r="D56" s="17"/>
      <c r="E56" s="17"/>
      <c r="F56" s="13" t="str">
        <f>"胡琦"</f>
        <v>胡琦</v>
      </c>
      <c r="G56" s="14">
        <v>83.67</v>
      </c>
      <c r="H56" s="9">
        <v>2</v>
      </c>
      <c r="I56" s="9"/>
    </row>
    <row r="57" spans="1:9" s="1" customFormat="1" ht="33" customHeight="1">
      <c r="A57" s="9">
        <v>54</v>
      </c>
      <c r="B57" s="18"/>
      <c r="C57" s="19"/>
      <c r="D57" s="20"/>
      <c r="E57" s="20"/>
      <c r="F57" s="13" t="str">
        <f>"张弘扬"</f>
        <v>张弘扬</v>
      </c>
      <c r="G57" s="14">
        <v>0</v>
      </c>
      <c r="H57" s="9"/>
      <c r="I57" s="9" t="s">
        <v>11</v>
      </c>
    </row>
    <row r="58" spans="1:9" s="1" customFormat="1" ht="33" customHeight="1">
      <c r="A58" s="9">
        <v>57</v>
      </c>
      <c r="B58" s="10" t="str">
        <f>"08"</f>
        <v>08</v>
      </c>
      <c r="C58" s="11" t="s">
        <v>16</v>
      </c>
      <c r="D58" s="12">
        <v>2</v>
      </c>
      <c r="E58" s="12">
        <v>5</v>
      </c>
      <c r="F58" s="13" t="str">
        <f>"刘艳"</f>
        <v>刘艳</v>
      </c>
      <c r="G58" s="14">
        <v>86.5</v>
      </c>
      <c r="H58" s="9">
        <v>1</v>
      </c>
      <c r="I58" s="9"/>
    </row>
    <row r="59" spans="1:9" s="1" customFormat="1" ht="33" customHeight="1">
      <c r="A59" s="9">
        <v>59</v>
      </c>
      <c r="B59" s="15"/>
      <c r="C59" s="16"/>
      <c r="D59" s="17"/>
      <c r="E59" s="17"/>
      <c r="F59" s="13" t="str">
        <f>"张艳阳"</f>
        <v>张艳阳</v>
      </c>
      <c r="G59" s="14">
        <v>85.33</v>
      </c>
      <c r="H59" s="9">
        <v>2</v>
      </c>
      <c r="I59" s="9"/>
    </row>
    <row r="60" spans="1:9" s="1" customFormat="1" ht="33" customHeight="1">
      <c r="A60" s="9">
        <v>56</v>
      </c>
      <c r="B60" s="15"/>
      <c r="C60" s="16"/>
      <c r="D60" s="17"/>
      <c r="E60" s="17"/>
      <c r="F60" s="13" t="str">
        <f>"李玉萍"</f>
        <v>李玉萍</v>
      </c>
      <c r="G60" s="14">
        <v>84.67</v>
      </c>
      <c r="H60" s="9">
        <v>3</v>
      </c>
      <c r="I60" s="9"/>
    </row>
    <row r="61" spans="1:9" s="1" customFormat="1" ht="33" customHeight="1">
      <c r="A61" s="9">
        <v>55</v>
      </c>
      <c r="B61" s="15"/>
      <c r="C61" s="16"/>
      <c r="D61" s="17"/>
      <c r="E61" s="17"/>
      <c r="F61" s="13" t="str">
        <f>"郭晓丽"</f>
        <v>郭晓丽</v>
      </c>
      <c r="G61" s="14">
        <v>83.67</v>
      </c>
      <c r="H61" s="9">
        <v>4</v>
      </c>
      <c r="I61" s="9"/>
    </row>
    <row r="62" spans="1:9" s="1" customFormat="1" ht="33" customHeight="1">
      <c r="A62" s="9">
        <v>58</v>
      </c>
      <c r="B62" s="18"/>
      <c r="C62" s="19"/>
      <c r="D62" s="20"/>
      <c r="E62" s="20"/>
      <c r="F62" s="13" t="str">
        <f>"项敬媛"</f>
        <v>项敬媛</v>
      </c>
      <c r="G62" s="14">
        <v>79</v>
      </c>
      <c r="H62" s="9">
        <v>5</v>
      </c>
      <c r="I62" s="9"/>
    </row>
    <row r="63" spans="1:9" s="1" customFormat="1" ht="33" customHeight="1">
      <c r="A63" s="9">
        <v>62</v>
      </c>
      <c r="B63" s="10" t="str">
        <f>"21"</f>
        <v>21</v>
      </c>
      <c r="C63" s="11" t="s">
        <v>17</v>
      </c>
      <c r="D63" s="12">
        <v>2</v>
      </c>
      <c r="E63" s="12">
        <v>6</v>
      </c>
      <c r="F63" s="13" t="str">
        <f>"魏梦娇"</f>
        <v>魏梦娇</v>
      </c>
      <c r="G63" s="14">
        <v>86.17</v>
      </c>
      <c r="H63" s="9">
        <v>1</v>
      </c>
      <c r="I63" s="9"/>
    </row>
    <row r="64" spans="1:9" s="1" customFormat="1" ht="33" customHeight="1">
      <c r="A64" s="9">
        <v>65</v>
      </c>
      <c r="B64" s="15"/>
      <c r="C64" s="16"/>
      <c r="D64" s="17"/>
      <c r="E64" s="17"/>
      <c r="F64" s="13" t="str">
        <f>"张计"</f>
        <v>张计</v>
      </c>
      <c r="G64" s="14">
        <v>84.83</v>
      </c>
      <c r="H64" s="9">
        <v>2</v>
      </c>
      <c r="I64" s="9"/>
    </row>
    <row r="65" spans="1:9" s="1" customFormat="1" ht="33" customHeight="1">
      <c r="A65" s="9">
        <v>64</v>
      </c>
      <c r="B65" s="15"/>
      <c r="C65" s="16"/>
      <c r="D65" s="17"/>
      <c r="E65" s="17"/>
      <c r="F65" s="13" t="str">
        <f>"吴梦香"</f>
        <v>吴梦香</v>
      </c>
      <c r="G65" s="14">
        <v>71.83</v>
      </c>
      <c r="H65" s="9">
        <v>3</v>
      </c>
      <c r="I65" s="9"/>
    </row>
    <row r="66" spans="1:9" s="1" customFormat="1" ht="33" customHeight="1">
      <c r="A66" s="9">
        <v>60</v>
      </c>
      <c r="B66" s="15"/>
      <c r="C66" s="16"/>
      <c r="D66" s="17"/>
      <c r="E66" s="17"/>
      <c r="F66" s="13" t="str">
        <f>"柴桂"</f>
        <v>柴桂</v>
      </c>
      <c r="G66" s="14">
        <v>0</v>
      </c>
      <c r="H66" s="9"/>
      <c r="I66" s="9" t="s">
        <v>11</v>
      </c>
    </row>
    <row r="67" spans="1:9" s="1" customFormat="1" ht="33" customHeight="1">
      <c r="A67" s="9">
        <v>61</v>
      </c>
      <c r="B67" s="15"/>
      <c r="C67" s="16"/>
      <c r="D67" s="17"/>
      <c r="E67" s="17"/>
      <c r="F67" s="13" t="str">
        <f>"吕成"</f>
        <v>吕成</v>
      </c>
      <c r="G67" s="14">
        <v>0</v>
      </c>
      <c r="H67" s="9"/>
      <c r="I67" s="9" t="s">
        <v>11</v>
      </c>
    </row>
    <row r="68" spans="1:9" s="1" customFormat="1" ht="33" customHeight="1">
      <c r="A68" s="9">
        <v>63</v>
      </c>
      <c r="B68" s="18"/>
      <c r="C68" s="19"/>
      <c r="D68" s="20"/>
      <c r="E68" s="20"/>
      <c r="F68" s="13" t="str">
        <f>"温星星"</f>
        <v>温星星</v>
      </c>
      <c r="G68" s="14">
        <v>0</v>
      </c>
      <c r="H68" s="9"/>
      <c r="I68" s="9" t="s">
        <v>11</v>
      </c>
    </row>
    <row r="69" spans="1:9" s="1" customFormat="1" ht="30" customHeight="1">
      <c r="A69" s="9">
        <v>69</v>
      </c>
      <c r="B69" s="10" t="str">
        <f>"22"</f>
        <v>22</v>
      </c>
      <c r="C69" s="11" t="s">
        <v>18</v>
      </c>
      <c r="D69" s="12">
        <v>4</v>
      </c>
      <c r="E69" s="12">
        <v>12</v>
      </c>
      <c r="F69" s="13" t="str">
        <f>"刘苗苗"</f>
        <v>刘苗苗</v>
      </c>
      <c r="G69" s="14">
        <v>90.17</v>
      </c>
      <c r="H69" s="9">
        <v>1</v>
      </c>
      <c r="I69" s="9"/>
    </row>
    <row r="70" spans="1:9" s="1" customFormat="1" ht="30" customHeight="1">
      <c r="A70" s="9">
        <v>75</v>
      </c>
      <c r="B70" s="15"/>
      <c r="C70" s="16"/>
      <c r="D70" s="17"/>
      <c r="E70" s="17"/>
      <c r="F70" s="13" t="str">
        <f>"张新仑"</f>
        <v>张新仑</v>
      </c>
      <c r="G70" s="14">
        <v>89.17</v>
      </c>
      <c r="H70" s="9">
        <v>2</v>
      </c>
      <c r="I70" s="9"/>
    </row>
    <row r="71" spans="1:9" s="1" customFormat="1" ht="30" customHeight="1">
      <c r="A71" s="9">
        <v>76</v>
      </c>
      <c r="B71" s="15"/>
      <c r="C71" s="16"/>
      <c r="D71" s="17"/>
      <c r="E71" s="17"/>
      <c r="F71" s="13" t="str">
        <f>"赵珺"</f>
        <v>赵珺</v>
      </c>
      <c r="G71" s="14">
        <v>88.17</v>
      </c>
      <c r="H71" s="9">
        <v>3</v>
      </c>
      <c r="I71" s="9"/>
    </row>
    <row r="72" spans="1:9" s="1" customFormat="1" ht="30" customHeight="1">
      <c r="A72" s="9">
        <v>74</v>
      </c>
      <c r="B72" s="15"/>
      <c r="C72" s="16"/>
      <c r="D72" s="17"/>
      <c r="E72" s="17"/>
      <c r="F72" s="13" t="str">
        <f>"张双晶"</f>
        <v>张双晶</v>
      </c>
      <c r="G72" s="14">
        <v>84.67</v>
      </c>
      <c r="H72" s="9">
        <v>4</v>
      </c>
      <c r="I72" s="9"/>
    </row>
    <row r="73" spans="1:9" s="1" customFormat="1" ht="30" customHeight="1">
      <c r="A73" s="9">
        <v>70</v>
      </c>
      <c r="B73" s="15"/>
      <c r="C73" s="16"/>
      <c r="D73" s="17"/>
      <c r="E73" s="17"/>
      <c r="F73" s="13" t="str">
        <f>"王春节"</f>
        <v>王春节</v>
      </c>
      <c r="G73" s="14">
        <v>81</v>
      </c>
      <c r="H73" s="9">
        <v>5</v>
      </c>
      <c r="I73" s="9"/>
    </row>
    <row r="74" spans="1:9" s="1" customFormat="1" ht="30" customHeight="1">
      <c r="A74" s="9">
        <v>67</v>
      </c>
      <c r="B74" s="15"/>
      <c r="C74" s="16"/>
      <c r="D74" s="17"/>
      <c r="E74" s="17"/>
      <c r="F74" s="13" t="str">
        <f>"侯雨"</f>
        <v>侯雨</v>
      </c>
      <c r="G74" s="14">
        <v>79.67</v>
      </c>
      <c r="H74" s="9">
        <v>6</v>
      </c>
      <c r="I74" s="9"/>
    </row>
    <row r="75" spans="1:9" s="1" customFormat="1" ht="30" customHeight="1">
      <c r="A75" s="9">
        <v>77</v>
      </c>
      <c r="B75" s="15"/>
      <c r="C75" s="16"/>
      <c r="D75" s="17"/>
      <c r="E75" s="17"/>
      <c r="F75" s="13" t="str">
        <f>"赵楠"</f>
        <v>赵楠</v>
      </c>
      <c r="G75" s="14">
        <v>79.67</v>
      </c>
      <c r="H75" s="9">
        <v>7</v>
      </c>
      <c r="I75" s="9"/>
    </row>
    <row r="76" spans="1:9" s="1" customFormat="1" ht="30" customHeight="1">
      <c r="A76" s="9">
        <v>66</v>
      </c>
      <c r="B76" s="15"/>
      <c r="C76" s="16"/>
      <c r="D76" s="17"/>
      <c r="E76" s="17"/>
      <c r="F76" s="13" t="str">
        <f>"白慧忠"</f>
        <v>白慧忠</v>
      </c>
      <c r="G76" s="14">
        <v>77</v>
      </c>
      <c r="H76" s="9">
        <v>8</v>
      </c>
      <c r="I76" s="9"/>
    </row>
    <row r="77" spans="1:9" s="1" customFormat="1" ht="30" customHeight="1">
      <c r="A77" s="9">
        <v>73</v>
      </c>
      <c r="B77" s="15"/>
      <c r="C77" s="16"/>
      <c r="D77" s="17"/>
      <c r="E77" s="17"/>
      <c r="F77" s="13" t="str">
        <f>"薛婧婷"</f>
        <v>薛婧婷</v>
      </c>
      <c r="G77" s="14">
        <v>76.67</v>
      </c>
      <c r="H77" s="9">
        <v>9</v>
      </c>
      <c r="I77" s="9"/>
    </row>
    <row r="78" spans="1:9" s="1" customFormat="1" ht="30" customHeight="1">
      <c r="A78" s="9">
        <v>71</v>
      </c>
      <c r="B78" s="15"/>
      <c r="C78" s="16"/>
      <c r="D78" s="17"/>
      <c r="E78" s="17"/>
      <c r="F78" s="13" t="str">
        <f>"王红茹"</f>
        <v>王红茹</v>
      </c>
      <c r="G78" s="14">
        <v>75.17</v>
      </c>
      <c r="H78" s="9">
        <v>10</v>
      </c>
      <c r="I78" s="9"/>
    </row>
    <row r="79" spans="1:9" s="1" customFormat="1" ht="30" customHeight="1">
      <c r="A79" s="9">
        <v>68</v>
      </c>
      <c r="B79" s="15"/>
      <c r="C79" s="16"/>
      <c r="D79" s="17"/>
      <c r="E79" s="17"/>
      <c r="F79" s="13" t="str">
        <f>"李晓茹"</f>
        <v>李晓茹</v>
      </c>
      <c r="G79" s="14">
        <v>0</v>
      </c>
      <c r="H79" s="9"/>
      <c r="I79" s="9" t="s">
        <v>11</v>
      </c>
    </row>
    <row r="80" spans="1:9" s="1" customFormat="1" ht="30" customHeight="1">
      <c r="A80" s="9">
        <v>72</v>
      </c>
      <c r="B80" s="18"/>
      <c r="C80" s="19"/>
      <c r="D80" s="20"/>
      <c r="E80" s="20"/>
      <c r="F80" s="13" t="str">
        <f>"乌云娜仁"</f>
        <v>乌云娜仁</v>
      </c>
      <c r="G80" s="14">
        <v>0</v>
      </c>
      <c r="H80" s="9"/>
      <c r="I80" s="9" t="s">
        <v>11</v>
      </c>
    </row>
    <row r="81" spans="1:9" s="1" customFormat="1" ht="30" customHeight="1">
      <c r="A81" s="9">
        <v>78</v>
      </c>
      <c r="B81" s="10" t="str">
        <f>"23"</f>
        <v>23</v>
      </c>
      <c r="C81" s="11" t="s">
        <v>19</v>
      </c>
      <c r="D81" s="12">
        <v>1</v>
      </c>
      <c r="E81" s="12">
        <v>3</v>
      </c>
      <c r="F81" s="13" t="str">
        <f>"陈智慧"</f>
        <v>陈智慧</v>
      </c>
      <c r="G81" s="14">
        <v>88.33</v>
      </c>
      <c r="H81" s="9">
        <v>1</v>
      </c>
      <c r="I81" s="9"/>
    </row>
    <row r="82" spans="1:9" s="1" customFormat="1" ht="30" customHeight="1">
      <c r="A82" s="9">
        <v>80</v>
      </c>
      <c r="B82" s="15"/>
      <c r="C82" s="16"/>
      <c r="D82" s="17"/>
      <c r="E82" s="17"/>
      <c r="F82" s="13" t="str">
        <f>"任秀娟"</f>
        <v>任秀娟</v>
      </c>
      <c r="G82" s="14">
        <v>75.67</v>
      </c>
      <c r="H82" s="9">
        <v>2</v>
      </c>
      <c r="I82" s="9"/>
    </row>
    <row r="83" spans="1:9" s="1" customFormat="1" ht="30" customHeight="1">
      <c r="A83" s="9">
        <v>79</v>
      </c>
      <c r="B83" s="18"/>
      <c r="C83" s="19"/>
      <c r="D83" s="20"/>
      <c r="E83" s="20"/>
      <c r="F83" s="13" t="str">
        <f>"刘晓宇"</f>
        <v>刘晓宇</v>
      </c>
      <c r="G83" s="14">
        <v>72.33</v>
      </c>
      <c r="H83" s="9">
        <v>3</v>
      </c>
      <c r="I83" s="9"/>
    </row>
    <row r="84" spans="1:9" s="1" customFormat="1" ht="30" customHeight="1">
      <c r="A84" s="9">
        <v>82</v>
      </c>
      <c r="B84" s="10" t="str">
        <f>"27"</f>
        <v>27</v>
      </c>
      <c r="C84" s="23" t="s">
        <v>20</v>
      </c>
      <c r="D84" s="12">
        <v>2</v>
      </c>
      <c r="E84" s="12">
        <v>4</v>
      </c>
      <c r="F84" s="13" t="str">
        <f>"广慧"</f>
        <v>广慧</v>
      </c>
      <c r="G84" s="14">
        <v>89.17</v>
      </c>
      <c r="H84" s="9">
        <v>1</v>
      </c>
      <c r="I84" s="9"/>
    </row>
    <row r="85" spans="1:9" s="1" customFormat="1" ht="30" customHeight="1">
      <c r="A85" s="9">
        <v>81</v>
      </c>
      <c r="B85" s="15"/>
      <c r="C85" s="23"/>
      <c r="D85" s="17"/>
      <c r="E85" s="17"/>
      <c r="F85" s="13" t="str">
        <f>"常贵全"</f>
        <v>常贵全</v>
      </c>
      <c r="G85" s="14">
        <v>85.5</v>
      </c>
      <c r="H85" s="9">
        <v>2</v>
      </c>
      <c r="I85" s="9"/>
    </row>
    <row r="86" spans="1:9" s="1" customFormat="1" ht="30" customHeight="1">
      <c r="A86" s="9">
        <v>84</v>
      </c>
      <c r="B86" s="15"/>
      <c r="C86" s="23"/>
      <c r="D86" s="17"/>
      <c r="E86" s="17"/>
      <c r="F86" s="13" t="str">
        <f>"张婷"</f>
        <v>张婷</v>
      </c>
      <c r="G86" s="14">
        <v>85.33</v>
      </c>
      <c r="H86" s="9">
        <v>3</v>
      </c>
      <c r="I86" s="9"/>
    </row>
    <row r="87" spans="1:9" s="1" customFormat="1" ht="30" customHeight="1">
      <c r="A87" s="9">
        <v>83</v>
      </c>
      <c r="B87" s="18"/>
      <c r="C87" s="23"/>
      <c r="D87" s="20"/>
      <c r="E87" s="20"/>
      <c r="F87" s="13" t="str">
        <f>"王怡璇"</f>
        <v>王怡璇</v>
      </c>
      <c r="G87" s="14">
        <v>83.83</v>
      </c>
      <c r="H87" s="9">
        <v>4</v>
      </c>
      <c r="I87" s="9"/>
    </row>
    <row r="89" spans="1:7" s="2" customFormat="1" ht="34.5" customHeight="1">
      <c r="A89" s="24" t="s">
        <v>21</v>
      </c>
      <c r="B89" s="24"/>
      <c r="G89" s="25"/>
    </row>
    <row r="90" spans="1:7" s="2" customFormat="1" ht="34.5" customHeight="1">
      <c r="A90" s="24" t="s">
        <v>22</v>
      </c>
      <c r="B90" s="24"/>
      <c r="G90" s="25"/>
    </row>
  </sheetData>
  <sheetProtection/>
  <mergeCells count="44">
    <mergeCell ref="A1:I1"/>
    <mergeCell ref="G2:H2"/>
    <mergeCell ref="A89:B89"/>
    <mergeCell ref="A90:B90"/>
    <mergeCell ref="B4:B21"/>
    <mergeCell ref="B22:B47"/>
    <mergeCell ref="B48:B51"/>
    <mergeCell ref="B52:B54"/>
    <mergeCell ref="B55:B57"/>
    <mergeCell ref="B58:B62"/>
    <mergeCell ref="B63:B68"/>
    <mergeCell ref="B69:B80"/>
    <mergeCell ref="B81:B83"/>
    <mergeCell ref="B84:B87"/>
    <mergeCell ref="C4:C21"/>
    <mergeCell ref="C22:C47"/>
    <mergeCell ref="C48:C51"/>
    <mergeCell ref="C52:C54"/>
    <mergeCell ref="C55:C57"/>
    <mergeCell ref="C58:C62"/>
    <mergeCell ref="C63:C68"/>
    <mergeCell ref="C69:C80"/>
    <mergeCell ref="C81:C83"/>
    <mergeCell ref="C84:C87"/>
    <mergeCell ref="D4:D21"/>
    <mergeCell ref="D22:D47"/>
    <mergeCell ref="D48:D51"/>
    <mergeCell ref="D52:D54"/>
    <mergeCell ref="D55:D57"/>
    <mergeCell ref="D58:D62"/>
    <mergeCell ref="D63:D68"/>
    <mergeCell ref="D69:D80"/>
    <mergeCell ref="D81:D83"/>
    <mergeCell ref="D84:D87"/>
    <mergeCell ref="E4:E21"/>
    <mergeCell ref="E22:E47"/>
    <mergeCell ref="E48:E51"/>
    <mergeCell ref="E52:E54"/>
    <mergeCell ref="E55:E57"/>
    <mergeCell ref="E58:E62"/>
    <mergeCell ref="E63:E68"/>
    <mergeCell ref="E69:E80"/>
    <mergeCell ref="E81:E83"/>
    <mergeCell ref="E84:E87"/>
  </mergeCells>
  <printOptions horizontalCentered="1"/>
  <pageMargins left="0.10972222222222222" right="0.10972222222222222" top="0.39305555555555555" bottom="0.39305555555555555" header="0.30277777777777776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2022-04-21T12:17:00Z</cp:lastPrinted>
  <dcterms:created xsi:type="dcterms:W3CDTF">2017-03-02T02:13:00Z</dcterms:created>
  <dcterms:modified xsi:type="dcterms:W3CDTF">2022-04-24T04:27:46Z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19123F12B87D41F5B0034E4978B415F7</vt:lpwstr>
  </property>
  <property fmtid="{D5CDD505-2E9C-101B-9397-08002B2CF9AE}" pid="5" name="commonda">
    <vt:lpwstr>eyJoZGlkIjoiZjg1MDY2ODAxOGQ1ZWE5YjRhODc3ODA1MTIyZTJmOGIifQ==</vt:lpwstr>
  </property>
</Properties>
</file>